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2940" windowHeight="13020" tabRatio="500" activeTab="0"/>
  </bookViews>
  <sheets>
    <sheet name="Calcul orthodromique" sheetId="1" r:id="rId1"/>
  </sheets>
  <externalReferences>
    <externalReference r:id="rId4"/>
  </externalReferences>
  <definedNames>
    <definedName name="Cardinaux">'Calcul orthodromique'!$I$16:$I$19</definedName>
    <definedName name="signe">'[1]Marée France Port secondaire'!$Q$1:$Q$2</definedName>
    <definedName name="Symbole">'[1]Unité'!$B$1:$B$20</definedName>
    <definedName name="Unite">'[1]Unité'!$A$1:$A$20</definedName>
    <definedName name="Valeur">'[1]Unité'!$C$1:$C$20</definedName>
  </definedNames>
  <calcPr fullCalcOnLoad="1"/>
</workbook>
</file>

<file path=xl/sharedStrings.xml><?xml version="1.0" encoding="utf-8"?>
<sst xmlns="http://schemas.openxmlformats.org/spreadsheetml/2006/main" count="27" uniqueCount="25">
  <si>
    <t>Point de départ</t>
  </si>
  <si>
    <t>N</t>
  </si>
  <si>
    <t>Point d'arrivé</t>
  </si>
  <si>
    <t>Distance en Nq</t>
  </si>
  <si>
    <t>A</t>
  </si>
  <si>
    <t>B</t>
  </si>
  <si>
    <t>E</t>
  </si>
  <si>
    <t>O</t>
  </si>
  <si>
    <t>S</t>
  </si>
  <si>
    <t>N</t>
  </si>
  <si>
    <t>Route</t>
  </si>
  <si>
    <t>Minute</t>
  </si>
  <si>
    <t>Seconde</t>
  </si>
  <si>
    <t>Degré</t>
  </si>
  <si>
    <t>Angle moyen</t>
  </si>
  <si>
    <t>en radian</t>
  </si>
  <si>
    <t>Distance AB</t>
  </si>
  <si>
    <t>E</t>
  </si>
  <si>
    <t>O</t>
  </si>
  <si>
    <t>Centième</t>
  </si>
  <si>
    <t>Degré , Minute , Dizième de minute</t>
  </si>
  <si>
    <t>Minute</t>
  </si>
  <si>
    <t>Seconde</t>
  </si>
  <si>
    <t>en minute</t>
  </si>
  <si>
    <t>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</si>
</sst>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FCFP&quot;;\-#,##0&quot;FCFP&quot;"/>
    <numFmt numFmtId="165" formatCode="#,##0&quot;FCFP&quot;;[Red]\-#,##0&quot;FCFP&quot;"/>
    <numFmt numFmtId="166" formatCode="#,##0.00&quot;FCFP&quot;;\-#,##0.00&quot;FCFP&quot;"/>
    <numFmt numFmtId="167" formatCode="#,##0.00&quot;FCFP&quot;;[Red]\-#,##0.00&quot;FCFP&quot;"/>
    <numFmt numFmtId="168" formatCode="_-* #,##0&quot;FCFP&quot;_-;\-* #,##0&quot;FCFP&quot;_-;_-* &quot;-&quot;&quot;FCFP&quot;_-;_-@_-"/>
    <numFmt numFmtId="169" formatCode="_-* #,##0_F_C_F_P_-;\-* #,##0_F_C_F_P_-;_-* &quot;-&quot;_F_C_F_P_-;_-@_-"/>
    <numFmt numFmtId="170" formatCode="_-* #,##0.00&quot;FCFP&quot;_-;\-* #,##0.00&quot;FCFP&quot;_-;_-* &quot;-&quot;??&quot;FCFP&quot;_-;_-@_-"/>
    <numFmt numFmtId="171" formatCode="_-* #,##0.00_F_C_F_P_-;\-* #,##0.00_F_C_F_P_-;_-* &quot;-&quot;??_F_C_F_P_-;_-@_-"/>
    <numFmt numFmtId="172" formatCode="0.0"/>
    <numFmt numFmtId="173" formatCode="00\°00.000"/>
    <numFmt numFmtId="174" formatCode="000\°00.00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6"/>
      <name val="Verdana"/>
      <family val="0"/>
    </font>
    <font>
      <sz val="20"/>
      <name val="Verdana"/>
      <family val="0"/>
    </font>
    <font>
      <sz val="18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173" fontId="6" fillId="33" borderId="10" xfId="0" applyNumberFormat="1" applyFont="1" applyFill="1" applyBorder="1" applyAlignment="1" applyProtection="1">
      <alignment horizontal="center" vertical="center"/>
      <protection locked="0"/>
    </xf>
    <xf numFmtId="173" fontId="6" fillId="33" borderId="11" xfId="0" applyNumberFormat="1" applyFont="1" applyFill="1" applyBorder="1" applyAlignment="1" applyProtection="1">
      <alignment horizontal="center" vertical="center"/>
      <protection locked="0"/>
    </xf>
    <xf numFmtId="174" fontId="6" fillId="33" borderId="12" xfId="0" applyNumberFormat="1" applyFont="1" applyFill="1" applyBorder="1" applyAlignment="1" applyProtection="1">
      <alignment horizontal="center" vertical="center"/>
      <protection locked="0"/>
    </xf>
    <xf numFmtId="173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173" fontId="8" fillId="0" borderId="0" xfId="0" applyNumberFormat="1" applyFont="1" applyAlignment="1" applyProtection="1">
      <alignment/>
      <protection/>
    </xf>
    <xf numFmtId="174" fontId="8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2" fontId="6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15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172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bounsDocuments\Tout%20pour%20le%20Navigateu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orthodromique"/>
      <sheetName val="De CC à RF"/>
      <sheetName val="Conversion"/>
      <sheetName val="Unité"/>
      <sheetName val="Marée France Port secondaire"/>
      <sheetName val="Marée Etranger Port secondaire"/>
      <sheetName val="Marée France Hauteur recherché"/>
      <sheetName val="Marée France Heure recherché"/>
    </sheetNames>
    <sheetDataSet>
      <sheetData sheetId="3">
        <row r="1">
          <cell r="A1" t="str">
            <v>Nautique</v>
          </cell>
          <cell r="B1" t="str">
            <v>Nq</v>
          </cell>
          <cell r="C1">
            <v>1852</v>
          </cell>
        </row>
        <row r="2">
          <cell r="A2" t="str">
            <v>Yard</v>
          </cell>
          <cell r="B2" t="str">
            <v>Yd</v>
          </cell>
          <cell r="C2">
            <v>0.914383476</v>
          </cell>
        </row>
        <row r="3">
          <cell r="A3" t="str">
            <v>Pied</v>
          </cell>
          <cell r="B3" t="str">
            <v>Ft</v>
          </cell>
          <cell r="C3">
            <v>0.30479449200000003</v>
          </cell>
        </row>
        <row r="4">
          <cell r="A4" t="str">
            <v>Brasse</v>
          </cell>
          <cell r="B4" t="str">
            <v>Fm</v>
          </cell>
          <cell r="C4">
            <v>1.8287887931822802</v>
          </cell>
        </row>
        <row r="5">
          <cell r="A5" t="str">
            <v>Mètre</v>
          </cell>
          <cell r="B5" t="str">
            <v>m</v>
          </cell>
          <cell r="C5">
            <v>1</v>
          </cell>
        </row>
        <row r="6">
          <cell r="A6" t="str">
            <v>Lieue</v>
          </cell>
          <cell r="B6" t="str">
            <v>NL</v>
          </cell>
          <cell r="C6">
            <v>5556</v>
          </cell>
        </row>
        <row r="7">
          <cell r="A7" t="str">
            <v>Encablure</v>
          </cell>
          <cell r="C7">
            <v>185.2</v>
          </cell>
        </row>
      </sheetData>
      <sheetData sheetId="4">
        <row r="1">
          <cell r="Q1" t="str">
            <v>+</v>
          </cell>
        </row>
        <row r="2">
          <cell r="Q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E29" sqref="E29"/>
    </sheetView>
  </sheetViews>
  <sheetFormatPr defaultColWidth="10.75390625" defaultRowHeight="0" customHeight="1" zeroHeight="1"/>
  <cols>
    <col min="1" max="1" width="3.875" style="0" customWidth="1"/>
    <col min="2" max="2" width="18.75390625" style="0" customWidth="1"/>
    <col min="3" max="3" width="4.25390625" style="0" customWidth="1"/>
    <col min="4" max="4" width="3.375" style="0" customWidth="1"/>
    <col min="5" max="5" width="5.375" style="0" customWidth="1"/>
    <col min="6" max="6" width="6.00390625" style="0" customWidth="1"/>
    <col min="7" max="7" width="7.125" style="0" customWidth="1"/>
    <col min="8" max="9" width="10.75390625" style="0" customWidth="1"/>
  </cols>
  <sheetData>
    <row r="1" spans="1:8" ht="16.5" customHeight="1">
      <c r="A1" s="17" t="s">
        <v>20</v>
      </c>
      <c r="B1" s="17"/>
      <c r="C1" s="17"/>
      <c r="E1" s="15" t="s">
        <v>13</v>
      </c>
      <c r="F1" s="15" t="s">
        <v>11</v>
      </c>
      <c r="G1" s="15" t="s">
        <v>12</v>
      </c>
      <c r="H1" s="15" t="s">
        <v>19</v>
      </c>
    </row>
    <row r="2" spans="1:8" ht="16.5" customHeight="1">
      <c r="A2" s="18">
        <f>E3+F3+G3+H3</f>
        <v>4721.066798333333</v>
      </c>
      <c r="B2" s="19"/>
      <c r="C2" s="19"/>
      <c r="E2">
        <v>47</v>
      </c>
      <c r="F2">
        <v>21</v>
      </c>
      <c r="G2">
        <v>4</v>
      </c>
      <c r="H2">
        <v>79</v>
      </c>
    </row>
    <row r="3" spans="5:16" ht="15.75" customHeight="1">
      <c r="E3" s="6">
        <f>E2*100</f>
        <v>4700</v>
      </c>
      <c r="F3" s="6">
        <f>F2</f>
        <v>21</v>
      </c>
      <c r="G3" s="6">
        <f>G2/60</f>
        <v>0.06666666666666667</v>
      </c>
      <c r="H3" s="6">
        <f>H2/100/60/100</f>
        <v>0.00013166666666666668</v>
      </c>
      <c r="I3" s="6"/>
      <c r="J3" s="6"/>
      <c r="K3" s="6"/>
      <c r="L3" s="6"/>
      <c r="M3" s="6"/>
      <c r="N3" s="6"/>
      <c r="O3" s="6"/>
      <c r="P3" s="6"/>
    </row>
    <row r="4" spans="1:19" ht="13.5" thickBot="1">
      <c r="A4" s="10"/>
      <c r="B4" s="10"/>
      <c r="C4" s="10"/>
      <c r="D4" s="11"/>
      <c r="E4" s="8"/>
      <c r="F4" s="8"/>
      <c r="G4" s="8"/>
      <c r="H4" s="8"/>
      <c r="I4" s="8"/>
      <c r="J4" s="8"/>
      <c r="K4" s="8">
        <f>180*60</f>
        <v>10800</v>
      </c>
      <c r="L4" s="8"/>
      <c r="M4" s="8"/>
      <c r="N4" s="8"/>
      <c r="O4" s="8"/>
      <c r="P4" s="8"/>
      <c r="Q4" s="15"/>
      <c r="R4" s="16"/>
      <c r="S4" s="16"/>
    </row>
    <row r="5" spans="1:19" ht="19.5">
      <c r="A5" s="10"/>
      <c r="B5" s="20" t="s">
        <v>0</v>
      </c>
      <c r="C5" s="21"/>
      <c r="D5" s="11"/>
      <c r="E5" s="8" t="s">
        <v>13</v>
      </c>
      <c r="F5" s="8" t="s">
        <v>21</v>
      </c>
      <c r="G5" s="8" t="s">
        <v>22</v>
      </c>
      <c r="H5" s="8"/>
      <c r="I5" s="8" t="s">
        <v>23</v>
      </c>
      <c r="J5" s="8"/>
      <c r="K5" s="8"/>
      <c r="L5" s="8"/>
      <c r="M5" s="8"/>
      <c r="N5" s="8"/>
      <c r="O5" s="8"/>
      <c r="P5" s="8"/>
      <c r="Q5" s="15"/>
      <c r="R5" s="16"/>
      <c r="S5" s="16"/>
    </row>
    <row r="6" spans="1:19" ht="24.75">
      <c r="A6" s="10"/>
      <c r="B6" s="1">
        <v>1</v>
      </c>
      <c r="C6" s="2" t="s">
        <v>1</v>
      </c>
      <c r="D6" s="12"/>
      <c r="E6" s="7">
        <f>ROUNDDOWN(B6/100,0)</f>
        <v>0</v>
      </c>
      <c r="F6" s="8">
        <f>ROUNDDOWN(B6-E6*100,0)</f>
        <v>1</v>
      </c>
      <c r="G6" s="8">
        <f>(B6-E6*100-F6)*60</f>
        <v>0</v>
      </c>
      <c r="H6" s="8"/>
      <c r="I6" s="8">
        <f>E6*60+F6+G6/60</f>
        <v>1</v>
      </c>
      <c r="J6" s="8">
        <f>IF(C6=I17,-I6,I6)</f>
        <v>1</v>
      </c>
      <c r="K6" s="8"/>
      <c r="L6" s="8"/>
      <c r="M6" s="8"/>
      <c r="N6" s="8"/>
      <c r="O6" s="8"/>
      <c r="P6" s="8"/>
      <c r="Q6" s="15"/>
      <c r="R6" s="16"/>
      <c r="S6" s="16"/>
    </row>
    <row r="7" spans="1:19" ht="25.5" thickBot="1">
      <c r="A7" s="10"/>
      <c r="B7" s="3">
        <v>17900</v>
      </c>
      <c r="C7" s="4" t="s">
        <v>18</v>
      </c>
      <c r="D7" s="13"/>
      <c r="E7" s="7">
        <f>ROUNDDOWN(B7/100,0)</f>
        <v>179</v>
      </c>
      <c r="F7" s="8">
        <f>ROUNDDOWN(B7-E7*100,0)</f>
        <v>0</v>
      </c>
      <c r="G7" s="8">
        <f>(B7-E7*100-F7)*60</f>
        <v>0</v>
      </c>
      <c r="H7" s="8"/>
      <c r="I7" s="8">
        <f>E7*60+F7+G7/60</f>
        <v>10740</v>
      </c>
      <c r="J7" s="8">
        <f>IF(C7=I19,-I7,I7)</f>
        <v>-10740</v>
      </c>
      <c r="K7" s="8"/>
      <c r="L7" s="8"/>
      <c r="M7" s="8"/>
      <c r="N7" s="8"/>
      <c r="O7" s="8"/>
      <c r="P7" s="8"/>
      <c r="Q7" s="15"/>
      <c r="R7" s="16"/>
      <c r="S7" s="16"/>
    </row>
    <row r="8" spans="1:19" ht="13.5" thickBot="1">
      <c r="A8" s="10"/>
      <c r="B8" s="14"/>
      <c r="C8" s="14"/>
      <c r="D8" s="11"/>
      <c r="E8" s="8"/>
      <c r="F8" s="8"/>
      <c r="G8" s="8"/>
      <c r="H8" s="8"/>
      <c r="I8" s="8"/>
      <c r="J8" s="8"/>
      <c r="K8" s="8">
        <f>ABS(J6-J10)</f>
        <v>3</v>
      </c>
      <c r="L8" s="8"/>
      <c r="M8" s="8"/>
      <c r="N8" s="8"/>
      <c r="O8" s="8"/>
      <c r="P8" s="8"/>
      <c r="Q8" s="15"/>
      <c r="R8" s="16"/>
      <c r="S8" s="16"/>
    </row>
    <row r="9" spans="1:19" ht="19.5">
      <c r="A9" s="10"/>
      <c r="B9" s="20" t="s">
        <v>2</v>
      </c>
      <c r="C9" s="21"/>
      <c r="D9" s="11"/>
      <c r="E9" s="8"/>
      <c r="F9" s="8"/>
      <c r="G9" s="8"/>
      <c r="H9" s="8"/>
      <c r="I9" s="8"/>
      <c r="J9" s="8"/>
      <c r="K9" s="8">
        <f>J7-J11</f>
        <v>-21480</v>
      </c>
      <c r="L9" s="8">
        <f>ABS(J7-J11)</f>
        <v>21480</v>
      </c>
      <c r="M9" s="8">
        <f>ABS(IF(L9&lt;K4,L9,K4-I7+K4-I11))</f>
        <v>120</v>
      </c>
      <c r="N9" s="8">
        <f>IF(K9&lt;0,-M9,M9)</f>
        <v>-120</v>
      </c>
      <c r="O9" s="8"/>
      <c r="P9" s="8"/>
      <c r="Q9" s="15"/>
      <c r="R9" s="16"/>
      <c r="S9" s="16"/>
    </row>
    <row r="10" spans="1:19" ht="24.75">
      <c r="A10" s="10"/>
      <c r="B10" s="1">
        <v>4</v>
      </c>
      <c r="C10" s="2" t="s">
        <v>9</v>
      </c>
      <c r="D10" s="11"/>
      <c r="E10" s="7">
        <f>ROUNDDOWN(B10/100,0)</f>
        <v>0</v>
      </c>
      <c r="F10" s="8">
        <f>ROUNDDOWN(B10-E10*100,0)</f>
        <v>4</v>
      </c>
      <c r="G10" s="8">
        <f>(B10-E10*100-F10)*60</f>
        <v>0</v>
      </c>
      <c r="H10" s="8"/>
      <c r="I10" s="8">
        <f>E10*60+F10+G10/60</f>
        <v>4</v>
      </c>
      <c r="J10" s="8">
        <f>IF(C10=I17,-I10,I10)</f>
        <v>4</v>
      </c>
      <c r="K10" s="8"/>
      <c r="L10" s="8"/>
      <c r="M10" s="8"/>
      <c r="N10" s="8"/>
      <c r="O10" s="8"/>
      <c r="P10" s="8"/>
      <c r="Q10" s="15"/>
      <c r="R10" s="16"/>
      <c r="S10" s="16"/>
    </row>
    <row r="11" spans="1:19" ht="25.5" thickBot="1">
      <c r="A11" s="10"/>
      <c r="B11" s="3">
        <v>17900</v>
      </c>
      <c r="C11" s="4" t="s">
        <v>17</v>
      </c>
      <c r="D11" s="11"/>
      <c r="E11" s="7">
        <f>ROUNDDOWN(B11/100,0)</f>
        <v>179</v>
      </c>
      <c r="F11" s="8">
        <f>ROUNDDOWN(B11-E11*100,0)</f>
        <v>0</v>
      </c>
      <c r="G11" s="8">
        <f>(B11-E11*100-F11)*60</f>
        <v>0</v>
      </c>
      <c r="H11" s="8"/>
      <c r="I11" s="8">
        <f>E11*60+F11+G11/60</f>
        <v>10740</v>
      </c>
      <c r="J11" s="8">
        <f>IF(C11=I19,-I11,I11)</f>
        <v>10740</v>
      </c>
      <c r="K11" s="8"/>
      <c r="L11" s="8"/>
      <c r="M11" s="8"/>
      <c r="N11" s="8"/>
      <c r="O11" s="8"/>
      <c r="P11" s="8"/>
      <c r="Q11" s="15"/>
      <c r="R11" s="16"/>
      <c r="S11" s="16"/>
    </row>
    <row r="12" spans="1:19" ht="12.75" customHeight="1">
      <c r="A12" s="10"/>
      <c r="B12" s="10"/>
      <c r="C12" s="10"/>
      <c r="D12" s="1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5"/>
      <c r="R12" s="16"/>
      <c r="S12" s="16"/>
    </row>
    <row r="13" spans="1:19" ht="13.5" thickBot="1">
      <c r="A13" s="10"/>
      <c r="B13" s="10"/>
      <c r="C13" s="10"/>
      <c r="D13" s="1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5"/>
      <c r="R13" s="16"/>
      <c r="S13" s="16"/>
    </row>
    <row r="14" spans="1:19" ht="22.5">
      <c r="A14" s="10"/>
      <c r="B14" s="22" t="s">
        <v>3</v>
      </c>
      <c r="C14" s="23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5"/>
      <c r="R14" s="16"/>
      <c r="S14" s="16"/>
    </row>
    <row r="15" spans="1:19" ht="25.5" thickBot="1">
      <c r="A15" s="10"/>
      <c r="B15" s="24">
        <f>K24</f>
        <v>120.0374624213868</v>
      </c>
      <c r="C15" s="25"/>
      <c r="D15" s="11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5"/>
      <c r="R15" s="16"/>
      <c r="S15" s="16"/>
    </row>
    <row r="16" spans="1:19" ht="13.5" thickBot="1">
      <c r="A16" s="10"/>
      <c r="B16" s="10"/>
      <c r="C16" s="10"/>
      <c r="D16" s="11"/>
      <c r="E16" s="8"/>
      <c r="F16" s="8"/>
      <c r="G16" s="8"/>
      <c r="H16" s="8"/>
      <c r="I16" s="8" t="s">
        <v>1</v>
      </c>
      <c r="J16" s="8"/>
      <c r="K16" s="8"/>
      <c r="L16" s="6"/>
      <c r="M16" s="8"/>
      <c r="N16" s="8"/>
      <c r="O16" s="8" t="s">
        <v>14</v>
      </c>
      <c r="P16" s="8" t="s">
        <v>15</v>
      </c>
      <c r="Q16" s="15"/>
      <c r="R16" s="16"/>
      <c r="S16" s="16"/>
    </row>
    <row r="17" spans="1:19" ht="12.75">
      <c r="A17" s="10"/>
      <c r="B17" s="28" t="s">
        <v>10</v>
      </c>
      <c r="C17" s="29"/>
      <c r="D17" s="11"/>
      <c r="E17" s="8"/>
      <c r="F17" s="8"/>
      <c r="G17" s="8"/>
      <c r="H17" s="8"/>
      <c r="I17" s="8" t="s">
        <v>8</v>
      </c>
      <c r="J17" s="8"/>
      <c r="K17" s="8"/>
      <c r="L17" s="6"/>
      <c r="M17" s="8"/>
      <c r="N17" s="8"/>
      <c r="O17" s="8">
        <f>O21+P21/100/60*100</f>
        <v>0.04166666666666667</v>
      </c>
      <c r="P17" s="8">
        <f>O17*PI()/180</f>
        <v>0.0007272205216643041</v>
      </c>
      <c r="Q17" s="15"/>
      <c r="R17" s="16"/>
      <c r="S17" s="16"/>
    </row>
    <row r="18" spans="1:19" ht="12.75">
      <c r="A18" s="10"/>
      <c r="B18" s="30"/>
      <c r="C18" s="31"/>
      <c r="D18" s="11"/>
      <c r="E18" s="8"/>
      <c r="F18" s="8"/>
      <c r="G18" s="8"/>
      <c r="H18" s="8"/>
      <c r="I18" s="8" t="s">
        <v>6</v>
      </c>
      <c r="J18" s="8"/>
      <c r="K18" s="8"/>
      <c r="L18" s="6"/>
      <c r="M18" s="8"/>
      <c r="N18" s="8"/>
      <c r="O18" s="8"/>
      <c r="P18" s="8">
        <f>COS(P17)</f>
        <v>0.9999997355751681</v>
      </c>
      <c r="Q18" s="15"/>
      <c r="R18" s="16"/>
      <c r="S18" s="16"/>
    </row>
    <row r="19" spans="1:19" ht="12.75">
      <c r="A19" s="10"/>
      <c r="B19" s="32">
        <f>IF(L9&lt;K4,N26,O26)</f>
        <v>271.4320961841646</v>
      </c>
      <c r="C19" s="33"/>
      <c r="D19" s="11"/>
      <c r="E19" s="8"/>
      <c r="F19" s="8"/>
      <c r="G19" s="8"/>
      <c r="H19" s="8"/>
      <c r="I19" s="8" t="s">
        <v>7</v>
      </c>
      <c r="J19" s="8"/>
      <c r="K19" s="8"/>
      <c r="L19" s="6"/>
      <c r="M19" s="8"/>
      <c r="N19" s="8"/>
      <c r="O19" s="8"/>
      <c r="P19" s="8"/>
      <c r="Q19" s="15"/>
      <c r="R19" s="16"/>
      <c r="S19" s="16"/>
    </row>
    <row r="20" spans="1:19" ht="12.75" customHeight="1" thickBot="1">
      <c r="A20" s="10"/>
      <c r="B20" s="34"/>
      <c r="C20" s="35"/>
      <c r="D20" s="11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5"/>
      <c r="R20" s="16"/>
      <c r="S20" s="16"/>
    </row>
    <row r="21" spans="1:19" ht="12.75" customHeight="1">
      <c r="A21" s="10"/>
      <c r="B21" s="10"/>
      <c r="C21" s="10"/>
      <c r="D21" s="11"/>
      <c r="E21" s="8"/>
      <c r="F21" s="8"/>
      <c r="G21" s="8"/>
      <c r="H21" s="8"/>
      <c r="I21" s="8"/>
      <c r="J21" s="8"/>
      <c r="K21" s="8"/>
      <c r="L21" s="26">
        <f>ABS((I6+I10)/2)</f>
        <v>2.5</v>
      </c>
      <c r="M21" s="26"/>
      <c r="N21" s="27"/>
      <c r="O21" s="8">
        <f>ROUNDDOWN(L21/60,0)</f>
        <v>0</v>
      </c>
      <c r="P21" s="8">
        <f>ROUNDDOWN(L21-O21*60,2)</f>
        <v>2.5</v>
      </c>
      <c r="Q21" s="15"/>
      <c r="R21" s="16"/>
      <c r="S21" s="16"/>
    </row>
    <row r="22" spans="4:19" ht="12.75" customHeight="1">
      <c r="D22" s="6"/>
      <c r="E22" s="8"/>
      <c r="F22" s="8"/>
      <c r="G22" s="8"/>
      <c r="H22" s="8"/>
      <c r="I22" s="8"/>
      <c r="J22" s="8" t="s">
        <v>4</v>
      </c>
      <c r="K22" s="8">
        <f>ABS(J6-J10)</f>
        <v>3</v>
      </c>
      <c r="L22" s="27">
        <f>K22</f>
        <v>3</v>
      </c>
      <c r="M22" s="27"/>
      <c r="N22" s="8"/>
      <c r="O22" s="8"/>
      <c r="P22" s="8">
        <f>J6-J10</f>
        <v>-3</v>
      </c>
      <c r="Q22" s="15"/>
      <c r="R22" s="16"/>
      <c r="S22" s="16"/>
    </row>
    <row r="23" spans="4:19" ht="12.75" customHeight="1">
      <c r="D23" s="6"/>
      <c r="E23" s="8"/>
      <c r="F23" s="8"/>
      <c r="G23" s="8"/>
      <c r="H23" s="8"/>
      <c r="I23" s="8"/>
      <c r="J23" s="8" t="s">
        <v>5</v>
      </c>
      <c r="K23" s="8">
        <f>M9</f>
        <v>120</v>
      </c>
      <c r="L23" s="27">
        <f>P18*K23</f>
        <v>119.99996826902017</v>
      </c>
      <c r="M23" s="27"/>
      <c r="N23" s="8"/>
      <c r="O23" s="8"/>
      <c r="P23" s="8">
        <f>N9</f>
        <v>-120</v>
      </c>
      <c r="Q23" s="15"/>
      <c r="R23" s="16"/>
      <c r="S23" s="16"/>
    </row>
    <row r="24" spans="4:19" ht="12.75" customHeight="1">
      <c r="D24" s="6"/>
      <c r="E24" s="8"/>
      <c r="F24" s="8"/>
      <c r="G24" s="8"/>
      <c r="H24" s="8"/>
      <c r="I24" s="8" t="s">
        <v>16</v>
      </c>
      <c r="J24" s="8" t="s">
        <v>24</v>
      </c>
      <c r="K24" s="26">
        <f>SQRT(L22*L22+L23*L23)</f>
        <v>120.0374624213868</v>
      </c>
      <c r="L24" s="26"/>
      <c r="M24" s="8"/>
      <c r="N24" s="8"/>
      <c r="O24" s="8"/>
      <c r="P24" s="8"/>
      <c r="Q24" s="15"/>
      <c r="R24" s="16"/>
      <c r="S24" s="16"/>
    </row>
    <row r="25" spans="4:19" ht="12.75" customHeight="1"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5"/>
      <c r="R25" s="16"/>
      <c r="S25" s="16"/>
    </row>
    <row r="26" spans="4:19" ht="12.75" customHeight="1">
      <c r="D26" s="6"/>
      <c r="E26" s="8"/>
      <c r="F26" s="8"/>
      <c r="G26" s="8"/>
      <c r="H26" s="8"/>
      <c r="I26" s="8"/>
      <c r="J26" s="8"/>
      <c r="K26" s="8">
        <f>K23/K22</f>
        <v>40</v>
      </c>
      <c r="L26" s="8">
        <f>ATAN(K26)</f>
        <v>1.5458015331759765</v>
      </c>
      <c r="M26" s="8">
        <f>180*L26/PI()</f>
        <v>88.56790381583536</v>
      </c>
      <c r="N26" s="9">
        <f>IF(AND(P22&lt;0,P23&lt;0),M26,IF(AND(P22&gt;0,P23&lt;0),180-M26,IF(AND(P22&gt;0,P23&gt;0),M26+180,360-M26)))</f>
        <v>88.56790381583536</v>
      </c>
      <c r="O26" s="9">
        <f>IF(AND(P22&lt;0,P23&gt;0),M26,IF(AND(P22&gt;0,P23&gt;0),180-M26,IF(AND(P22&gt;0,P23&lt;0),M26+180,360-M26)))</f>
        <v>271.4320961841646</v>
      </c>
      <c r="P26" s="6"/>
      <c r="Q26" s="15"/>
      <c r="R26" s="16"/>
      <c r="S26" s="16"/>
    </row>
    <row r="27" spans="4:19" ht="12.75" customHeight="1"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5"/>
      <c r="R27" s="16"/>
      <c r="S27" s="16"/>
    </row>
    <row r="28" spans="4:19" ht="12.75" customHeight="1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6"/>
      <c r="R28" s="16"/>
      <c r="S28" s="16"/>
    </row>
    <row r="29" spans="4:19" ht="12.75" customHeight="1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6"/>
      <c r="R29" s="16"/>
      <c r="S29" s="16"/>
    </row>
    <row r="30" spans="4:19" ht="12.75" customHeight="1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6"/>
      <c r="R30" s="16"/>
      <c r="S30" s="16"/>
    </row>
    <row r="31" spans="4:19" ht="12.75" customHeight="1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6"/>
      <c r="R31" s="16"/>
      <c r="S31" s="16"/>
    </row>
    <row r="32" spans="4:19" ht="12.75" customHeight="1"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6"/>
      <c r="R32" s="16"/>
      <c r="S32" s="16"/>
    </row>
    <row r="33" spans="4:19" ht="12.75" customHeight="1">
      <c r="D33" s="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4:19" ht="12.75" customHeight="1">
      <c r="D34" s="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</sheetData>
  <sheetProtection/>
  <mergeCells count="12">
    <mergeCell ref="L21:N21"/>
    <mergeCell ref="L23:M23"/>
    <mergeCell ref="L22:M22"/>
    <mergeCell ref="K24:L24"/>
    <mergeCell ref="B17:C18"/>
    <mergeCell ref="B19:C20"/>
    <mergeCell ref="A1:C1"/>
    <mergeCell ref="A2:C2"/>
    <mergeCell ref="B5:C5"/>
    <mergeCell ref="B9:C9"/>
    <mergeCell ref="B14:C14"/>
    <mergeCell ref="B15:C15"/>
  </mergeCells>
  <dataValidations count="1">
    <dataValidation type="list" allowBlank="1" showInputMessage="1" showErrorMessage="1" sqref="C6:C7 C10:C11">
      <formula1>Cardinaux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Oriol Gabriel</dc:creator>
  <cp:keywords/>
  <dc:description/>
  <cp:lastModifiedBy>Frédéric ORIOL</cp:lastModifiedBy>
  <dcterms:created xsi:type="dcterms:W3CDTF">2011-01-22T20:05:43Z</dcterms:created>
  <dcterms:modified xsi:type="dcterms:W3CDTF">2013-04-06T15:07:16Z</dcterms:modified>
  <cp:category/>
  <cp:version/>
  <cp:contentType/>
  <cp:contentStatus/>
</cp:coreProperties>
</file>