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0" yWindow="40" windowWidth="16500" windowHeight="908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C30" i="1" l="1"/>
  <c r="E30" i="1" s="1"/>
  <c r="G30" i="1" s="1"/>
  <c r="C28" i="1" l="1"/>
  <c r="C29" i="1"/>
  <c r="C27" i="1"/>
  <c r="E29" i="1"/>
  <c r="G29" i="1" s="1"/>
  <c r="J6" i="1" l="1"/>
  <c r="J7" i="1"/>
  <c r="J8" i="1"/>
  <c r="E28" i="1"/>
  <c r="G28" i="1" s="1"/>
  <c r="E7" i="1"/>
  <c r="I7" i="1" s="1"/>
  <c r="G23" i="1"/>
  <c r="E23" i="1" s="1"/>
  <c r="C23" i="1" s="1"/>
  <c r="E15" i="1"/>
  <c r="G15" i="1"/>
  <c r="I15" i="1" s="1"/>
  <c r="C36" i="1"/>
  <c r="E36" i="1"/>
  <c r="G36" i="1"/>
  <c r="E27" i="1"/>
  <c r="G27" i="1" s="1"/>
  <c r="E4" i="1"/>
  <c r="J4" i="1" s="1"/>
  <c r="E6" i="1"/>
  <c r="I6" i="1" s="1"/>
  <c r="E8" i="1"/>
  <c r="I8" i="1" s="1"/>
  <c r="E9" i="1"/>
  <c r="E11" i="1"/>
  <c r="G11" i="1" s="1"/>
  <c r="I11" i="1" s="1"/>
  <c r="J11" i="1" s="1"/>
  <c r="E12" i="1"/>
  <c r="G12" i="1"/>
  <c r="I12" i="1"/>
  <c r="J12" i="1" s="1"/>
  <c r="E14" i="1"/>
  <c r="G14" i="1"/>
  <c r="E16" i="1"/>
  <c r="F16" i="1"/>
  <c r="E17" i="1"/>
  <c r="F17" i="1"/>
  <c r="G17" i="1"/>
  <c r="E18" i="1"/>
  <c r="F18" i="1"/>
  <c r="G18" i="1" s="1"/>
  <c r="F35" i="1"/>
  <c r="E13" i="1"/>
  <c r="H13" i="1"/>
  <c r="E32" i="1"/>
  <c r="E33" i="1"/>
  <c r="E34" i="1"/>
  <c r="F32" i="1"/>
  <c r="F33" i="1"/>
  <c r="I9" i="1" l="1"/>
  <c r="J9" i="1" s="1"/>
  <c r="J21" i="1" s="1"/>
  <c r="G9" i="1"/>
  <c r="G33" i="1"/>
  <c r="G16" i="1"/>
  <c r="G21" i="1"/>
  <c r="G32" i="1"/>
  <c r="G34" i="1" s="1"/>
  <c r="I4" i="1"/>
  <c r="I21" i="1" s="1"/>
  <c r="E60" i="1"/>
  <c r="E59" i="1"/>
  <c r="E56" i="1"/>
  <c r="E57" i="1"/>
  <c r="E62" i="1"/>
  <c r="E63" i="1"/>
  <c r="H21" i="1"/>
  <c r="E21" i="1"/>
  <c r="D53" i="1" l="1"/>
  <c r="D62" i="1"/>
  <c r="D56" i="1"/>
  <c r="D59" i="1"/>
  <c r="C21" i="1"/>
  <c r="D60" i="1"/>
  <c r="D63" i="1"/>
  <c r="D57" i="1"/>
  <c r="D54" i="1"/>
  <c r="G57" i="1" l="1"/>
  <c r="F57" i="1"/>
  <c r="G63" i="1"/>
  <c r="F63" i="1"/>
  <c r="G60" i="1"/>
  <c r="F60" i="1"/>
  <c r="G59" i="1"/>
  <c r="F59" i="1"/>
  <c r="G56" i="1"/>
  <c r="F56" i="1"/>
  <c r="G62" i="1"/>
  <c r="F62" i="1"/>
  <c r="F54" i="1"/>
  <c r="G54" i="1"/>
  <c r="G53" i="1"/>
  <c r="F53" i="1"/>
  <c r="J63" i="1" l="1"/>
  <c r="I63" i="1"/>
  <c r="J53" i="1"/>
  <c r="I53" i="1"/>
  <c r="J59" i="1"/>
  <c r="I59" i="1"/>
  <c r="J60" i="1"/>
  <c r="I60" i="1"/>
  <c r="J54" i="1"/>
  <c r="I54" i="1"/>
  <c r="J62" i="1"/>
  <c r="I62" i="1"/>
  <c r="J56" i="1"/>
  <c r="I56" i="1"/>
  <c r="J57" i="1"/>
  <c r="I57" i="1"/>
</calcChain>
</file>

<file path=xl/sharedStrings.xml><?xml version="1.0" encoding="utf-8"?>
<sst xmlns="http://schemas.openxmlformats.org/spreadsheetml/2006/main" count="72" uniqueCount="65">
  <si>
    <t>P=UI</t>
  </si>
  <si>
    <t>voltage</t>
  </si>
  <si>
    <t>éclairage extérieur</t>
  </si>
  <si>
    <t>feux de nav</t>
  </si>
  <si>
    <t>lampe de recherche</t>
  </si>
  <si>
    <t>électronique</t>
  </si>
  <si>
    <t>tableau général</t>
  </si>
  <si>
    <t>ordi SONY</t>
  </si>
  <si>
    <t>ordi Surface 3</t>
  </si>
  <si>
    <t>I= P/U</t>
  </si>
  <si>
    <t>CONSOMMATEURS</t>
  </si>
  <si>
    <t>MOTEUR</t>
  </si>
  <si>
    <t>préchauffage</t>
  </si>
  <si>
    <t xml:space="preserve">démarreur </t>
  </si>
  <si>
    <t>1100 w</t>
  </si>
  <si>
    <t>11vx11Ax3</t>
  </si>
  <si>
    <t>1000w</t>
  </si>
  <si>
    <t>5.2vx2.5A</t>
  </si>
  <si>
    <t>19.5vx6.2A</t>
  </si>
  <si>
    <t>pompe de cale</t>
  </si>
  <si>
    <t>12vx7A</t>
  </si>
  <si>
    <t>pompe eau douce 200l/j=</t>
  </si>
  <si>
    <t>20L/min</t>
  </si>
  <si>
    <t>pompe douches pour160L, 20L/min</t>
  </si>
  <si>
    <t>PANNEAUX SOLAIRES</t>
  </si>
  <si>
    <t>recharge 4 petits appareils</t>
  </si>
  <si>
    <t>frigo</t>
  </si>
  <si>
    <t>conso avec frigo 24 h</t>
  </si>
  <si>
    <t>conso avec frigo 12 h</t>
  </si>
  <si>
    <t>ensoleillement 8h</t>
  </si>
  <si>
    <t>ensoleillement 12h</t>
  </si>
  <si>
    <t>ensoleillement 14h</t>
  </si>
  <si>
    <t>temps de consom heure</t>
  </si>
  <si>
    <t>BATTERIE Moteur</t>
  </si>
  <si>
    <t>total</t>
  </si>
  <si>
    <t>pilote  unité de puissance Lewmar</t>
  </si>
  <si>
    <t>12v x 1,4 A</t>
  </si>
  <si>
    <t>tension finale de charge</t>
  </si>
  <si>
    <t>capacité en Ah = Intensité x 20 heures</t>
  </si>
  <si>
    <t>290 Ah</t>
  </si>
  <si>
    <t>tête de mat</t>
  </si>
  <si>
    <t>éclairage général intérieur led  15u x 2.2w</t>
  </si>
  <si>
    <t xml:space="preserve">Bilan ELECTRIQUE   BAVARIA 39 </t>
  </si>
  <si>
    <t>conso avec NAV de nuit Ah</t>
  </si>
  <si>
    <t>conso de nuit  mouillage Ah</t>
  </si>
  <si>
    <t>consommation de jour Ah</t>
  </si>
  <si>
    <t>120 x 52 cm</t>
  </si>
  <si>
    <t>ALTERNATEUR  14V x 115A</t>
  </si>
  <si>
    <t>80w x2 régul 25A</t>
  </si>
  <si>
    <t>40w x2 régul 12A</t>
  </si>
  <si>
    <t>rendement</t>
  </si>
  <si>
    <t>BATTERIE Consommateurs,  2x145 Ah, courant démarrage 800A. Charge mini 60%</t>
  </si>
  <si>
    <t>150w x2 régul 25A</t>
  </si>
  <si>
    <t>120w x2 régul 25A</t>
  </si>
  <si>
    <t>CONSO JOURNALIERE Ah</t>
  </si>
  <si>
    <t>MOTEUR en heure</t>
  </si>
  <si>
    <t>guindeau moteur en marche</t>
  </si>
  <si>
    <t>approche, permettant d'entrevoir les limites de la consommation et du stokage</t>
  </si>
  <si>
    <t>déficit Ah*60/(14.6-13v)/(145*0.2)A</t>
  </si>
  <si>
    <t>apport SOLAIRE Ah (conditions optimales)</t>
  </si>
  <si>
    <t>apport MOTEUR</t>
  </si>
  <si>
    <t>28 avril20</t>
  </si>
  <si>
    <t>(1): capacité théorique pour charge rapide de 20% supplémentaire à une batterie déchargée à 60%</t>
  </si>
  <si>
    <t>Capacité théorique du parc batterie chargé à 80% (1)</t>
  </si>
  <si>
    <t>Capacité théorique du parc batterie chargé à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</si>
</sst>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0"/>
      <name val="Arial"/>
    </font>
    <font>
      <sz val="8"/>
      <name val="Arial"/>
    </font>
    <font>
      <sz val="12"/>
      <name val="Arial"/>
    </font>
    <font>
      <sz val="10"/>
      <name val="Arial"/>
      <family val="2"/>
    </font>
    <font>
      <sz val="10"/>
      <color rgb="FFFF0000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2" fontId="0" fillId="0" borderId="1" xfId="0" applyNumberFormat="1" applyBorder="1" applyAlignment="1">
      <alignment wrapText="1"/>
    </xf>
    <xf numFmtId="2" fontId="0" fillId="0" borderId="1" xfId="0" applyNumberFormat="1" applyBorder="1"/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left" wrapText="1"/>
    </xf>
    <xf numFmtId="164" fontId="0" fillId="0" borderId="1" xfId="0" applyNumberFormat="1" applyBorder="1"/>
    <xf numFmtId="0" fontId="0" fillId="0" borderId="2" xfId="0" applyBorder="1" applyAlignment="1">
      <alignment wrapText="1"/>
    </xf>
    <xf numFmtId="0" fontId="0" fillId="0" borderId="2" xfId="0" applyBorder="1"/>
    <xf numFmtId="2" fontId="0" fillId="0" borderId="2" xfId="0" applyNumberFormat="1" applyBorder="1"/>
    <xf numFmtId="0" fontId="0" fillId="0" borderId="3" xfId="0" applyBorder="1" applyAlignment="1">
      <alignment wrapText="1"/>
    </xf>
    <xf numFmtId="0" fontId="0" fillId="0" borderId="3" xfId="0" applyBorder="1"/>
    <xf numFmtId="2" fontId="0" fillId="0" borderId="3" xfId="0" applyNumberFormat="1" applyBorder="1"/>
    <xf numFmtId="2" fontId="0" fillId="0" borderId="3" xfId="0" applyNumberFormat="1" applyBorder="1" applyAlignment="1">
      <alignment wrapText="1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wrapText="1"/>
    </xf>
    <xf numFmtId="1" fontId="0" fillId="0" borderId="1" xfId="0" applyNumberFormat="1" applyBorder="1"/>
    <xf numFmtId="0" fontId="0" fillId="0" borderId="4" xfId="0" applyBorder="1" applyAlignment="1">
      <alignment wrapText="1"/>
    </xf>
    <xf numFmtId="0" fontId="0" fillId="0" borderId="4" xfId="0" applyBorder="1"/>
    <xf numFmtId="2" fontId="0" fillId="0" borderId="4" xfId="0" applyNumberFormat="1" applyBorder="1" applyAlignment="1">
      <alignment wrapText="1"/>
    </xf>
    <xf numFmtId="1" fontId="0" fillId="0" borderId="4" xfId="0" applyNumberFormat="1" applyBorder="1"/>
    <xf numFmtId="2" fontId="0" fillId="0" borderId="5" xfId="0" applyNumberFormat="1" applyBorder="1"/>
    <xf numFmtId="0" fontId="0" fillId="0" borderId="6" xfId="0" applyBorder="1"/>
    <xf numFmtId="0" fontId="0" fillId="0" borderId="5" xfId="0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1" xfId="0" applyNumberFormat="1" applyBorder="1" applyAlignment="1">
      <alignment wrapText="1"/>
    </xf>
    <xf numFmtId="9" fontId="0" fillId="0" borderId="6" xfId="0" applyNumberFormat="1" applyBorder="1"/>
    <xf numFmtId="0" fontId="0" fillId="0" borderId="1" xfId="0" applyBorder="1" applyAlignment="1"/>
    <xf numFmtId="0" fontId="3" fillId="0" borderId="1" xfId="0" applyFont="1" applyBorder="1" applyAlignment="1"/>
    <xf numFmtId="2" fontId="0" fillId="0" borderId="1" xfId="0" applyNumberFormat="1" applyBorder="1" applyAlignment="1"/>
    <xf numFmtId="0" fontId="0" fillId="0" borderId="4" xfId="0" applyBorder="1" applyAlignment="1"/>
    <xf numFmtId="1" fontId="0" fillId="0" borderId="1" xfId="0" applyNumberFormat="1" applyBorder="1" applyAlignment="1"/>
    <xf numFmtId="1" fontId="3" fillId="0" borderId="1" xfId="0" applyNumberFormat="1" applyFont="1" applyBorder="1"/>
    <xf numFmtId="2" fontId="0" fillId="2" borderId="1" xfId="0" applyNumberFormat="1" applyFill="1" applyBorder="1" applyAlignment="1">
      <alignment wrapText="1"/>
    </xf>
    <xf numFmtId="1" fontId="0" fillId="2" borderId="1" xfId="0" applyNumberFormat="1" applyFill="1" applyBorder="1"/>
    <xf numFmtId="2" fontId="0" fillId="4" borderId="1" xfId="0" applyNumberFormat="1" applyFill="1" applyBorder="1" applyAlignment="1">
      <alignment wrapText="1"/>
    </xf>
    <xf numFmtId="1" fontId="0" fillId="4" borderId="1" xfId="0" applyNumberFormat="1" applyFill="1" applyBorder="1"/>
    <xf numFmtId="1" fontId="0" fillId="3" borderId="2" xfId="0" applyNumberForma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9" fontId="0" fillId="0" borderId="1" xfId="0" applyNumberFormat="1" applyBorder="1"/>
    <xf numFmtId="2" fontId="3" fillId="0" borderId="1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0" xfId="0" applyFont="1"/>
    <xf numFmtId="2" fontId="0" fillId="3" borderId="1" xfId="0" applyNumberFormat="1" applyFill="1" applyBorder="1" applyAlignment="1">
      <alignment horizontal="center"/>
    </xf>
    <xf numFmtId="49" fontId="3" fillId="0" borderId="0" xfId="0" applyNumberFormat="1" applyFont="1" applyAlignment="1"/>
    <xf numFmtId="0" fontId="5" fillId="0" borderId="0" xfId="0" applyFont="1" applyAlignment="1"/>
    <xf numFmtId="0" fontId="0" fillId="0" borderId="7" xfId="0" applyBorder="1" applyAlignment="1">
      <alignment wrapText="1"/>
    </xf>
    <xf numFmtId="0" fontId="0" fillId="0" borderId="7" xfId="0" applyBorder="1"/>
    <xf numFmtId="2" fontId="0" fillId="0" borderId="7" xfId="0" applyNumberFormat="1" applyBorder="1"/>
    <xf numFmtId="0" fontId="0" fillId="0" borderId="8" xfId="0" applyBorder="1"/>
    <xf numFmtId="1" fontId="0" fillId="0" borderId="0" xfId="0" applyNumberFormat="1" applyBorder="1"/>
    <xf numFmtId="1" fontId="0" fillId="0" borderId="9" xfId="0" applyNumberFormat="1" applyBorder="1"/>
    <xf numFmtId="0" fontId="4" fillId="0" borderId="6" xfId="0" applyFont="1" applyBorder="1" applyAlignment="1">
      <alignment wrapText="1"/>
    </xf>
    <xf numFmtId="0" fontId="3" fillId="0" borderId="10" xfId="0" applyFont="1" applyBorder="1" applyAlignment="1">
      <alignment wrapText="1"/>
    </xf>
    <xf numFmtId="1" fontId="0" fillId="0" borderId="10" xfId="0" applyNumberFormat="1" applyBorder="1"/>
    <xf numFmtId="1" fontId="0" fillId="0" borderId="11" xfId="0" applyNumberFormat="1" applyBorder="1"/>
    <xf numFmtId="0" fontId="2" fillId="0" borderId="0" xfId="0" applyFont="1" applyAlignment="1">
      <alignment horizontal="center" wrapText="1"/>
    </xf>
    <xf numFmtId="49" fontId="3" fillId="5" borderId="0" xfId="0" applyNumberFormat="1" applyFont="1" applyFill="1"/>
    <xf numFmtId="0" fontId="3" fillId="0" borderId="1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Normal="100" workbookViewId="0">
      <selection activeCell="I43" sqref="I43"/>
    </sheetView>
  </sheetViews>
  <sheetFormatPr baseColWidth="10" defaultRowHeight="12.5" x14ac:dyDescent="0.25"/>
  <cols>
    <col min="1" max="1" width="18.1796875" style="1" customWidth="1"/>
    <col min="2" max="2" width="9.54296875" customWidth="1"/>
    <col min="3" max="3" width="5.453125" customWidth="1"/>
    <col min="4" max="4" width="8.6328125" customWidth="1"/>
    <col min="5" max="5" width="9.36328125" customWidth="1"/>
    <col min="6" max="6" width="8.7265625" customWidth="1"/>
    <col min="7" max="7" width="8.453125" customWidth="1"/>
    <col min="8" max="8" width="6.453125" customWidth="1"/>
    <col min="9" max="9" width="10.08984375" customWidth="1"/>
    <col min="10" max="10" width="9.90625" customWidth="1"/>
  </cols>
  <sheetData>
    <row r="1" spans="1:10" ht="15.5" x14ac:dyDescent="0.35">
      <c r="A1" s="63" t="s">
        <v>42</v>
      </c>
      <c r="B1" s="63"/>
      <c r="C1" s="63"/>
      <c r="D1" s="63"/>
      <c r="E1" s="63"/>
      <c r="F1" s="63"/>
      <c r="G1" s="63"/>
      <c r="H1" s="63"/>
      <c r="I1" s="64" t="s">
        <v>61</v>
      </c>
    </row>
    <row r="2" spans="1:10" s="1" customFormat="1" ht="50" x14ac:dyDescent="0.25">
      <c r="A2" s="2"/>
      <c r="B2" s="2"/>
      <c r="C2" s="3" t="s">
        <v>0</v>
      </c>
      <c r="D2" s="3" t="s">
        <v>1</v>
      </c>
      <c r="E2" s="3" t="s">
        <v>9</v>
      </c>
      <c r="F2" s="3" t="s">
        <v>32</v>
      </c>
      <c r="G2" s="3" t="s">
        <v>45</v>
      </c>
      <c r="H2" s="20"/>
      <c r="I2" s="3" t="s">
        <v>43</v>
      </c>
      <c r="J2" s="3" t="s">
        <v>44</v>
      </c>
    </row>
    <row r="3" spans="1:10" x14ac:dyDescent="0.25">
      <c r="A3" s="2" t="s">
        <v>10</v>
      </c>
      <c r="B3" s="4"/>
      <c r="C3" s="4"/>
      <c r="D3" s="4"/>
      <c r="E3" s="4"/>
      <c r="F3" s="4"/>
      <c r="G3" s="5"/>
      <c r="H3" s="21"/>
      <c r="I3" s="19"/>
      <c r="J3" s="19"/>
    </row>
    <row r="4" spans="1:10" ht="37.5" x14ac:dyDescent="0.25">
      <c r="A4" s="2" t="s">
        <v>41</v>
      </c>
      <c r="B4" s="4"/>
      <c r="C4" s="4">
        <v>33</v>
      </c>
      <c r="D4" s="4">
        <v>12</v>
      </c>
      <c r="E4" s="6">
        <f>C4/D4</f>
        <v>2.75</v>
      </c>
      <c r="F4" s="4">
        <v>4</v>
      </c>
      <c r="G4" s="5"/>
      <c r="H4" s="21"/>
      <c r="I4" s="19">
        <f>E4*F4</f>
        <v>11</v>
      </c>
      <c r="J4" s="19">
        <f>E4*1</f>
        <v>2.75</v>
      </c>
    </row>
    <row r="5" spans="1:10" x14ac:dyDescent="0.25">
      <c r="A5" s="2" t="s">
        <v>2</v>
      </c>
      <c r="B5" s="4"/>
      <c r="C5" s="4"/>
      <c r="D5" s="4"/>
      <c r="E5" s="6"/>
      <c r="F5" s="4"/>
      <c r="G5" s="5"/>
      <c r="H5" s="21"/>
      <c r="I5" s="19"/>
      <c r="J5" s="19"/>
    </row>
    <row r="6" spans="1:10" x14ac:dyDescent="0.25">
      <c r="A6" s="7" t="s">
        <v>3</v>
      </c>
      <c r="B6" s="4"/>
      <c r="C6" s="4">
        <v>25</v>
      </c>
      <c r="D6" s="4">
        <v>12</v>
      </c>
      <c r="E6" s="6">
        <f>C6/D6</f>
        <v>2.0833333333333335</v>
      </c>
      <c r="F6" s="4">
        <v>12</v>
      </c>
      <c r="G6" s="5"/>
      <c r="H6" s="21"/>
      <c r="I6" s="40">
        <f>E6*F6</f>
        <v>25</v>
      </c>
      <c r="J6" s="19">
        <f t="shared" ref="J6:J8" si="0">H6</f>
        <v>0</v>
      </c>
    </row>
    <row r="7" spans="1:10" x14ac:dyDescent="0.25">
      <c r="A7" s="7" t="s">
        <v>40</v>
      </c>
      <c r="B7" s="4"/>
      <c r="C7" s="4">
        <v>15</v>
      </c>
      <c r="D7" s="4">
        <v>13</v>
      </c>
      <c r="E7" s="6">
        <f>C7/D7</f>
        <v>1.1538461538461537</v>
      </c>
      <c r="F7" s="4">
        <v>13</v>
      </c>
      <c r="G7" s="5"/>
      <c r="H7" s="21"/>
      <c r="I7" s="40">
        <f t="shared" ref="I7:I8" si="1">E7*F7</f>
        <v>14.999999999999998</v>
      </c>
      <c r="J7" s="19">
        <f t="shared" si="0"/>
        <v>0</v>
      </c>
    </row>
    <row r="8" spans="1:10" x14ac:dyDescent="0.25">
      <c r="A8" s="7" t="s">
        <v>4</v>
      </c>
      <c r="B8" s="4"/>
      <c r="C8" s="4">
        <v>25</v>
      </c>
      <c r="D8" s="4">
        <v>12</v>
      </c>
      <c r="E8" s="6">
        <f>C8/D8</f>
        <v>2.0833333333333335</v>
      </c>
      <c r="F8" s="4">
        <v>1</v>
      </c>
      <c r="G8" s="5"/>
      <c r="H8" s="21"/>
      <c r="I8" s="19">
        <f t="shared" si="1"/>
        <v>2.0833333333333335</v>
      </c>
      <c r="J8" s="19">
        <f t="shared" si="0"/>
        <v>0</v>
      </c>
    </row>
    <row r="9" spans="1:10" x14ac:dyDescent="0.25">
      <c r="A9" s="8" t="s">
        <v>26</v>
      </c>
      <c r="B9" s="4"/>
      <c r="C9" s="4">
        <v>42</v>
      </c>
      <c r="D9" s="4">
        <v>12</v>
      </c>
      <c r="E9" s="6">
        <f>C9/D9</f>
        <v>3.5</v>
      </c>
      <c r="F9" s="4">
        <v>12</v>
      </c>
      <c r="G9" s="39">
        <f>E9*6</f>
        <v>21</v>
      </c>
      <c r="H9" s="21"/>
      <c r="I9" s="40">
        <f>E9*6</f>
        <v>21</v>
      </c>
      <c r="J9" s="40">
        <f>I9</f>
        <v>21</v>
      </c>
    </row>
    <row r="10" spans="1:10" x14ac:dyDescent="0.25">
      <c r="A10" s="2" t="s">
        <v>5</v>
      </c>
      <c r="B10" s="4"/>
      <c r="C10" s="4"/>
      <c r="D10" s="4"/>
      <c r="E10" s="6"/>
      <c r="F10" s="4"/>
      <c r="G10" s="5"/>
      <c r="H10" s="21"/>
      <c r="I10" s="19"/>
      <c r="J10" s="19"/>
    </row>
    <row r="11" spans="1:10" x14ac:dyDescent="0.25">
      <c r="A11" s="7" t="s">
        <v>6</v>
      </c>
      <c r="B11" s="4"/>
      <c r="C11" s="4">
        <v>10</v>
      </c>
      <c r="D11" s="4">
        <v>12</v>
      </c>
      <c r="E11" s="6">
        <f t="shared" ref="E11:E18" si="2">C11/D11</f>
        <v>0.83333333333333337</v>
      </c>
      <c r="F11" s="4">
        <v>12</v>
      </c>
      <c r="G11" s="5">
        <f>E11*F11</f>
        <v>10</v>
      </c>
      <c r="H11" s="21"/>
      <c r="I11" s="19">
        <f>G11</f>
        <v>10</v>
      </c>
      <c r="J11" s="19">
        <f>I11</f>
        <v>10</v>
      </c>
    </row>
    <row r="12" spans="1:10" ht="25" x14ac:dyDescent="0.25">
      <c r="A12" s="7" t="s">
        <v>25</v>
      </c>
      <c r="B12" s="4"/>
      <c r="C12" s="4">
        <v>30</v>
      </c>
      <c r="D12" s="4">
        <v>12</v>
      </c>
      <c r="E12" s="6">
        <f t="shared" si="2"/>
        <v>2.5</v>
      </c>
      <c r="F12" s="4">
        <v>4</v>
      </c>
      <c r="G12" s="5">
        <f>E12*F12</f>
        <v>10</v>
      </c>
      <c r="H12" s="21"/>
      <c r="I12" s="19">
        <f>G12</f>
        <v>10</v>
      </c>
      <c r="J12" s="19">
        <f>I12</f>
        <v>10</v>
      </c>
    </row>
    <row r="13" spans="1:10" x14ac:dyDescent="0.25">
      <c r="A13" s="7" t="s">
        <v>7</v>
      </c>
      <c r="B13" s="4" t="s">
        <v>18</v>
      </c>
      <c r="C13" s="4">
        <v>120</v>
      </c>
      <c r="D13" s="4">
        <v>12</v>
      </c>
      <c r="E13" s="6">
        <f t="shared" si="2"/>
        <v>10</v>
      </c>
      <c r="F13" s="4">
        <v>8</v>
      </c>
      <c r="G13" s="4"/>
      <c r="H13" s="22">
        <f>E13*F13</f>
        <v>80</v>
      </c>
      <c r="I13" s="19"/>
      <c r="J13" s="19"/>
    </row>
    <row r="14" spans="1:10" x14ac:dyDescent="0.25">
      <c r="A14" s="7" t="s">
        <v>8</v>
      </c>
      <c r="B14" s="4" t="s">
        <v>17</v>
      </c>
      <c r="C14" s="4">
        <v>15</v>
      </c>
      <c r="D14" s="4">
        <v>12</v>
      </c>
      <c r="E14" s="6">
        <f t="shared" si="2"/>
        <v>1.25</v>
      </c>
      <c r="F14" s="4">
        <v>8</v>
      </c>
      <c r="G14" s="5">
        <f t="shared" ref="G14:G18" si="3">E14*F14</f>
        <v>10</v>
      </c>
      <c r="H14" s="21"/>
      <c r="I14" s="19"/>
      <c r="J14" s="19"/>
    </row>
    <row r="15" spans="1:10" ht="25" x14ac:dyDescent="0.25">
      <c r="A15" s="7" t="s">
        <v>35</v>
      </c>
      <c r="B15" s="4" t="s">
        <v>36</v>
      </c>
      <c r="C15" s="4">
        <v>48</v>
      </c>
      <c r="D15" s="4">
        <v>12</v>
      </c>
      <c r="E15" s="6">
        <f t="shared" si="2"/>
        <v>4</v>
      </c>
      <c r="F15" s="4">
        <v>12</v>
      </c>
      <c r="G15" s="5">
        <f t="shared" si="3"/>
        <v>48</v>
      </c>
      <c r="H15" s="21"/>
      <c r="I15" s="19">
        <f>G15</f>
        <v>48</v>
      </c>
      <c r="J15" s="19"/>
    </row>
    <row r="16" spans="1:10" ht="25" x14ac:dyDescent="0.25">
      <c r="A16" s="8" t="s">
        <v>21</v>
      </c>
      <c r="B16" s="4" t="s">
        <v>22</v>
      </c>
      <c r="C16" s="4">
        <v>120</v>
      </c>
      <c r="D16" s="4">
        <v>12</v>
      </c>
      <c r="E16" s="6">
        <f t="shared" si="2"/>
        <v>10</v>
      </c>
      <c r="F16" s="6">
        <f>10/60</f>
        <v>0.16666666666666666</v>
      </c>
      <c r="G16" s="5">
        <f t="shared" si="3"/>
        <v>1.6666666666666665</v>
      </c>
      <c r="H16" s="21"/>
      <c r="I16" s="19"/>
      <c r="J16" s="19"/>
    </row>
    <row r="17" spans="1:10" x14ac:dyDescent="0.25">
      <c r="A17" s="8" t="s">
        <v>19</v>
      </c>
      <c r="B17" s="4" t="s">
        <v>20</v>
      </c>
      <c r="C17" s="4">
        <v>74</v>
      </c>
      <c r="D17" s="4">
        <v>12</v>
      </c>
      <c r="E17" s="6">
        <f t="shared" si="2"/>
        <v>6.166666666666667</v>
      </c>
      <c r="F17" s="6">
        <f>1/60</f>
        <v>1.6666666666666666E-2</v>
      </c>
      <c r="G17" s="5">
        <f t="shared" si="3"/>
        <v>0.10277777777777779</v>
      </c>
      <c r="H17" s="21"/>
      <c r="I17" s="19"/>
      <c r="J17" s="19"/>
    </row>
    <row r="18" spans="1:10" ht="25" x14ac:dyDescent="0.25">
      <c r="A18" s="8" t="s">
        <v>23</v>
      </c>
      <c r="B18" s="4" t="s">
        <v>20</v>
      </c>
      <c r="C18" s="4">
        <v>120</v>
      </c>
      <c r="D18" s="4">
        <v>12</v>
      </c>
      <c r="E18" s="6">
        <f t="shared" si="2"/>
        <v>10</v>
      </c>
      <c r="F18" s="6">
        <f>8/60</f>
        <v>0.13333333333333333</v>
      </c>
      <c r="G18" s="5">
        <f t="shared" si="3"/>
        <v>1.3333333333333333</v>
      </c>
      <c r="H18" s="21"/>
      <c r="I18" s="19"/>
      <c r="J18" s="19"/>
    </row>
    <row r="19" spans="1:10" ht="25" x14ac:dyDescent="0.25">
      <c r="A19" s="42" t="s">
        <v>56</v>
      </c>
      <c r="B19" s="4" t="s">
        <v>16</v>
      </c>
      <c r="C19" s="4">
        <v>1000</v>
      </c>
      <c r="D19" s="4">
        <v>12</v>
      </c>
      <c r="E19" s="6">
        <v>117</v>
      </c>
      <c r="F19" s="6">
        <v>0.1</v>
      </c>
      <c r="G19" s="5">
        <v>0</v>
      </c>
      <c r="H19" s="21"/>
      <c r="I19" s="19"/>
      <c r="J19" s="19"/>
    </row>
    <row r="20" spans="1:10" x14ac:dyDescent="0.25">
      <c r="A20" s="2"/>
      <c r="B20" s="4"/>
      <c r="C20" s="4"/>
      <c r="D20" s="4"/>
      <c r="E20" s="6"/>
      <c r="F20" s="4"/>
      <c r="G20" s="5"/>
      <c r="H20" s="21"/>
      <c r="I20" s="19"/>
      <c r="J20" s="19"/>
    </row>
    <row r="21" spans="1:10" x14ac:dyDescent="0.25">
      <c r="A21" s="7" t="s">
        <v>34</v>
      </c>
      <c r="B21" s="4"/>
      <c r="C21" s="4">
        <f>G21*D19</f>
        <v>1225.2333333333333</v>
      </c>
      <c r="D21" s="4"/>
      <c r="E21" s="6">
        <f>SUM(E4:E19)</f>
        <v>173.32051282051282</v>
      </c>
      <c r="F21" s="4"/>
      <c r="G21" s="37">
        <f>SUM(G4:G20)</f>
        <v>102.10277777777777</v>
      </c>
      <c r="H21" s="23">
        <f>SUM(G4:H19)</f>
        <v>182.10277777777779</v>
      </c>
      <c r="I21" s="38">
        <f>SUM(I4:I20)</f>
        <v>142.08333333333334</v>
      </c>
      <c r="J21" s="38">
        <f>SUM(J4:J20)</f>
        <v>43.75</v>
      </c>
    </row>
    <row r="22" spans="1:10" ht="13" thickBot="1" x14ac:dyDescent="0.3">
      <c r="A22" s="13"/>
      <c r="B22" s="14"/>
      <c r="C22" s="14"/>
      <c r="D22" s="14"/>
      <c r="E22" s="15"/>
      <c r="F22" s="14"/>
      <c r="G22" s="16"/>
      <c r="H22" s="24"/>
      <c r="I22" s="28"/>
      <c r="J22" s="28"/>
    </row>
    <row r="23" spans="1:10" ht="63" thickTop="1" x14ac:dyDescent="0.25">
      <c r="A23" s="10" t="s">
        <v>51</v>
      </c>
      <c r="B23" s="11" t="s">
        <v>39</v>
      </c>
      <c r="C23" s="11">
        <f>E23*D23</f>
        <v>69.599999999999994</v>
      </c>
      <c r="D23" s="11">
        <v>12</v>
      </c>
      <c r="E23" s="12">
        <f>G23/20</f>
        <v>5.8</v>
      </c>
      <c r="F23" s="12"/>
      <c r="G23" s="41">
        <f>290*H23</f>
        <v>116</v>
      </c>
      <c r="H23" s="30">
        <v>0.4</v>
      </c>
      <c r="I23" s="27"/>
      <c r="J23" s="27"/>
    </row>
    <row r="24" spans="1:10" x14ac:dyDescent="0.25">
      <c r="A24" s="32" t="s">
        <v>38</v>
      </c>
      <c r="B24" s="31"/>
      <c r="C24" s="31"/>
      <c r="D24" s="31"/>
      <c r="E24" s="33"/>
      <c r="F24" s="31"/>
      <c r="G24" s="35"/>
      <c r="H24" s="34"/>
      <c r="I24" s="35"/>
      <c r="J24" s="35"/>
    </row>
    <row r="25" spans="1:10" ht="25" x14ac:dyDescent="0.25">
      <c r="A25" s="2" t="s">
        <v>24</v>
      </c>
      <c r="B25" t="s">
        <v>46</v>
      </c>
      <c r="C25" s="4"/>
      <c r="D25" s="4"/>
      <c r="E25" s="6"/>
      <c r="F25" s="4"/>
      <c r="G25" s="19"/>
      <c r="H25" s="21"/>
      <c r="I25" s="19"/>
      <c r="J25" s="19"/>
    </row>
    <row r="26" spans="1:10" x14ac:dyDescent="0.25">
      <c r="A26" s="4" t="s">
        <v>37</v>
      </c>
      <c r="B26" s="43" t="s">
        <v>50</v>
      </c>
      <c r="C26" s="44">
        <v>0.5</v>
      </c>
      <c r="D26" s="4">
        <v>13.7</v>
      </c>
      <c r="E26" s="6"/>
      <c r="F26" s="4"/>
      <c r="G26" s="19"/>
      <c r="H26" s="21"/>
      <c r="I26" s="19"/>
      <c r="J26" s="19"/>
    </row>
    <row r="27" spans="1:10" x14ac:dyDescent="0.25">
      <c r="A27" s="42" t="s">
        <v>49</v>
      </c>
      <c r="B27" s="36">
        <v>80</v>
      </c>
      <c r="C27" s="4">
        <f>B27*$C$26</f>
        <v>40</v>
      </c>
      <c r="D27" s="4">
        <v>12</v>
      </c>
      <c r="E27" s="6">
        <f>C27/D27</f>
        <v>3.3333333333333335</v>
      </c>
      <c r="F27" s="4">
        <v>12</v>
      </c>
      <c r="G27" s="38">
        <f>E27*F27</f>
        <v>40</v>
      </c>
      <c r="H27" s="21"/>
      <c r="I27" s="19"/>
      <c r="J27" s="19"/>
    </row>
    <row r="28" spans="1:10" x14ac:dyDescent="0.25">
      <c r="A28" s="42" t="s">
        <v>48</v>
      </c>
      <c r="B28" s="36">
        <v>160</v>
      </c>
      <c r="C28" s="4">
        <f t="shared" ref="C28:C30" si="4">B28*$C$26</f>
        <v>80</v>
      </c>
      <c r="D28" s="4">
        <v>12</v>
      </c>
      <c r="E28" s="6">
        <f>C28/D28</f>
        <v>6.666666666666667</v>
      </c>
      <c r="F28" s="4">
        <v>12</v>
      </c>
      <c r="G28" s="38">
        <f>E28*F28</f>
        <v>80</v>
      </c>
      <c r="H28" s="21"/>
      <c r="I28" s="19"/>
      <c r="J28" s="19"/>
    </row>
    <row r="29" spans="1:10" x14ac:dyDescent="0.25">
      <c r="A29" s="2" t="s">
        <v>53</v>
      </c>
      <c r="B29" s="36">
        <v>240</v>
      </c>
      <c r="C29" s="4">
        <f t="shared" si="4"/>
        <v>120</v>
      </c>
      <c r="D29" s="4">
        <v>12</v>
      </c>
      <c r="E29" s="6">
        <f>C29/D29</f>
        <v>10</v>
      </c>
      <c r="F29" s="4">
        <v>12</v>
      </c>
      <c r="G29" s="38">
        <f>E29*F29</f>
        <v>120</v>
      </c>
      <c r="H29" s="25"/>
      <c r="I29" s="19"/>
      <c r="J29" s="19"/>
    </row>
    <row r="30" spans="1:10" x14ac:dyDescent="0.25">
      <c r="A30" s="2" t="s">
        <v>52</v>
      </c>
      <c r="B30" s="36">
        <v>300</v>
      </c>
      <c r="C30" s="4">
        <f t="shared" si="4"/>
        <v>150</v>
      </c>
      <c r="D30" s="4">
        <v>12</v>
      </c>
      <c r="E30" s="6">
        <f>C30/D30</f>
        <v>12.5</v>
      </c>
      <c r="F30" s="4">
        <v>12</v>
      </c>
      <c r="G30" s="38">
        <f>E30*F30</f>
        <v>150</v>
      </c>
      <c r="H30" s="25"/>
      <c r="I30" s="19"/>
      <c r="J30" s="19"/>
    </row>
    <row r="31" spans="1:10" x14ac:dyDescent="0.25">
      <c r="A31" s="2" t="s">
        <v>11</v>
      </c>
      <c r="B31" s="4"/>
      <c r="C31" s="4"/>
      <c r="D31" s="4"/>
      <c r="E31" s="6"/>
      <c r="F31" s="4"/>
      <c r="G31" s="29"/>
      <c r="H31" s="21"/>
      <c r="I31" s="19"/>
      <c r="J31" s="19"/>
    </row>
    <row r="32" spans="1:10" x14ac:dyDescent="0.25">
      <c r="A32" s="2" t="s">
        <v>13</v>
      </c>
      <c r="B32" s="4" t="s">
        <v>14</v>
      </c>
      <c r="C32" s="4">
        <v>1100</v>
      </c>
      <c r="D32" s="4">
        <v>12</v>
      </c>
      <c r="E32" s="6">
        <f>C32/D32</f>
        <v>91.666666666666671</v>
      </c>
      <c r="F32" s="9">
        <f>1/60</f>
        <v>1.6666666666666666E-2</v>
      </c>
      <c r="G32" s="29">
        <f>E32*F32</f>
        <v>1.5277777777777779</v>
      </c>
      <c r="H32" s="21"/>
      <c r="I32" s="19"/>
      <c r="J32" s="19"/>
    </row>
    <row r="33" spans="1:10" x14ac:dyDescent="0.25">
      <c r="A33" s="2" t="s">
        <v>12</v>
      </c>
      <c r="B33" s="4" t="s">
        <v>15</v>
      </c>
      <c r="C33" s="4">
        <v>363</v>
      </c>
      <c r="D33" s="4">
        <v>12</v>
      </c>
      <c r="E33" s="6">
        <f>C33/D33</f>
        <v>30.25</v>
      </c>
      <c r="F33" s="9">
        <f>1/60</f>
        <v>1.6666666666666666E-2</v>
      </c>
      <c r="G33" s="29">
        <f>E33*F33</f>
        <v>0.50416666666666665</v>
      </c>
      <c r="H33" s="21"/>
      <c r="I33" s="19"/>
      <c r="J33" s="19"/>
    </row>
    <row r="34" spans="1:10" x14ac:dyDescent="0.25">
      <c r="A34" s="2"/>
      <c r="B34" s="4"/>
      <c r="C34" s="4"/>
      <c r="D34" s="4"/>
      <c r="E34" s="19">
        <f>SUM(E32:E33)</f>
        <v>121.91666666666667</v>
      </c>
      <c r="F34" s="19"/>
      <c r="G34" s="29">
        <f>SUM(G32:G33)</f>
        <v>2.0319444444444446</v>
      </c>
      <c r="H34" s="21"/>
      <c r="I34" s="19"/>
      <c r="J34" s="19"/>
    </row>
    <row r="35" spans="1:10" x14ac:dyDescent="0.25">
      <c r="A35" s="2" t="s">
        <v>33</v>
      </c>
      <c r="B35" s="4"/>
      <c r="C35" s="4"/>
      <c r="D35" s="4"/>
      <c r="E35" s="6">
        <v>680</v>
      </c>
      <c r="F35" s="6">
        <f>G35/E35</f>
        <v>0.10882352941176471</v>
      </c>
      <c r="G35" s="29">
        <v>74</v>
      </c>
      <c r="H35" s="21"/>
      <c r="I35" s="19"/>
      <c r="J35" s="19"/>
    </row>
    <row r="36" spans="1:10" ht="25" x14ac:dyDescent="0.25">
      <c r="A36" s="2" t="s">
        <v>47</v>
      </c>
      <c r="B36" s="4"/>
      <c r="C36" s="4">
        <f>14*115</f>
        <v>1610</v>
      </c>
      <c r="D36" s="4">
        <v>12</v>
      </c>
      <c r="E36" s="6">
        <f>C36/D36</f>
        <v>134.16666666666666</v>
      </c>
      <c r="F36" s="4">
        <v>1</v>
      </c>
      <c r="G36" s="19">
        <f>E36*F36</f>
        <v>134.16666666666666</v>
      </c>
      <c r="H36" s="21"/>
      <c r="I36" s="19"/>
      <c r="J36" s="19"/>
    </row>
    <row r="37" spans="1:10" ht="13" thickBot="1" x14ac:dyDescent="0.3">
      <c r="A37" s="13"/>
      <c r="B37" s="14"/>
      <c r="C37" s="14"/>
      <c r="D37" s="14"/>
      <c r="E37" s="15"/>
      <c r="F37" s="14"/>
      <c r="G37" s="15"/>
      <c r="H37" s="26"/>
      <c r="I37" s="28"/>
      <c r="J37" s="28"/>
    </row>
    <row r="38" spans="1:10" ht="13" thickTop="1" x14ac:dyDescent="0.25">
      <c r="A38" s="53"/>
      <c r="B38" s="54"/>
      <c r="C38" s="54"/>
      <c r="D38" s="54"/>
      <c r="E38" s="55"/>
      <c r="F38" s="54"/>
      <c r="G38" s="55"/>
      <c r="H38" s="56"/>
      <c r="I38" s="57"/>
      <c r="J38" s="58"/>
    </row>
    <row r="39" spans="1:10" x14ac:dyDescent="0.25">
      <c r="A39" s="53"/>
      <c r="B39" s="54"/>
      <c r="C39" s="54"/>
      <c r="D39" s="54"/>
      <c r="E39" s="55"/>
      <c r="F39" s="54"/>
      <c r="G39" s="55"/>
      <c r="H39" s="56"/>
      <c r="I39" s="57"/>
      <c r="J39" s="58"/>
    </row>
    <row r="40" spans="1:10" x14ac:dyDescent="0.25">
      <c r="A40" s="53"/>
      <c r="B40" s="54"/>
      <c r="C40" s="54"/>
      <c r="D40" s="54"/>
      <c r="E40" s="55"/>
      <c r="F40" s="54"/>
      <c r="G40" s="55"/>
      <c r="H40" s="56"/>
      <c r="I40" s="57"/>
      <c r="J40" s="58"/>
    </row>
    <row r="41" spans="1:10" x14ac:dyDescent="0.25">
      <c r="A41" s="53"/>
      <c r="B41" s="54"/>
      <c r="C41" s="54"/>
      <c r="D41" s="54"/>
      <c r="E41" s="55"/>
      <c r="F41" s="54"/>
      <c r="G41" s="55"/>
      <c r="H41" s="56"/>
      <c r="I41" s="57"/>
      <c r="J41" s="58"/>
    </row>
    <row r="42" spans="1:10" x14ac:dyDescent="0.25">
      <c r="A42" s="53"/>
      <c r="B42" s="54"/>
      <c r="C42" s="54"/>
      <c r="D42" s="54"/>
      <c r="E42" s="55"/>
      <c r="F42" s="54"/>
      <c r="G42" s="55"/>
      <c r="H42" s="56"/>
      <c r="I42" s="57"/>
      <c r="J42" s="58"/>
    </row>
    <row r="43" spans="1:10" x14ac:dyDescent="0.25">
      <c r="A43" s="53"/>
      <c r="B43" s="54"/>
      <c r="C43" s="54"/>
      <c r="D43" s="54"/>
      <c r="E43" s="55"/>
      <c r="F43" s="54"/>
      <c r="G43" s="55"/>
      <c r="H43" s="56"/>
      <c r="I43" s="57"/>
      <c r="J43" s="58"/>
    </row>
    <row r="44" spans="1:10" x14ac:dyDescent="0.25">
      <c r="A44" s="53"/>
      <c r="B44" s="54"/>
      <c r="C44" s="54"/>
      <c r="D44" s="54"/>
      <c r="E44" s="55"/>
      <c r="F44" s="54"/>
      <c r="G44" s="55"/>
      <c r="H44" s="56"/>
      <c r="I44" s="57"/>
      <c r="J44" s="58"/>
    </row>
    <row r="45" spans="1:10" x14ac:dyDescent="0.25">
      <c r="A45" s="53"/>
      <c r="B45" s="54"/>
      <c r="C45" s="54"/>
      <c r="D45" s="54"/>
      <c r="E45" s="55"/>
      <c r="F45" s="54"/>
      <c r="G45" s="55"/>
      <c r="H45" s="56"/>
      <c r="I45" s="57"/>
      <c r="J45" s="58"/>
    </row>
    <row r="46" spans="1:10" x14ac:dyDescent="0.25">
      <c r="A46" s="53"/>
      <c r="B46" s="54"/>
      <c r="C46" s="54"/>
      <c r="D46" s="54"/>
      <c r="E46" s="55"/>
      <c r="F46" s="54"/>
      <c r="G46" s="55"/>
      <c r="H46" s="56"/>
      <c r="I46" s="57"/>
      <c r="J46" s="58"/>
    </row>
    <row r="47" spans="1:10" x14ac:dyDescent="0.25">
      <c r="A47" s="53"/>
      <c r="B47" s="54"/>
      <c r="C47" s="54"/>
      <c r="D47" s="54"/>
      <c r="E47" s="55"/>
      <c r="F47" s="54"/>
      <c r="G47" s="55"/>
      <c r="H47" s="56"/>
      <c r="I47" s="57"/>
      <c r="J47" s="58"/>
    </row>
    <row r="48" spans="1:10" x14ac:dyDescent="0.25">
      <c r="A48" s="53"/>
      <c r="B48" s="54"/>
      <c r="C48" s="54"/>
      <c r="D48" s="54"/>
      <c r="E48" s="55"/>
      <c r="F48" s="54"/>
      <c r="G48" s="55"/>
      <c r="H48" s="56"/>
      <c r="I48" s="57"/>
      <c r="J48" s="58"/>
    </row>
    <row r="49" spans="1:12" x14ac:dyDescent="0.25">
      <c r="A49" s="53"/>
      <c r="B49" s="54"/>
      <c r="C49" s="54"/>
      <c r="D49" s="54"/>
      <c r="E49" s="55"/>
      <c r="F49" s="54"/>
      <c r="G49" s="55"/>
      <c r="H49" s="56"/>
      <c r="I49" s="57"/>
      <c r="J49" s="58"/>
    </row>
    <row r="50" spans="1:12" ht="17.5" x14ac:dyDescent="0.35">
      <c r="A50" s="52" t="s">
        <v>57</v>
      </c>
      <c r="B50" s="54"/>
      <c r="C50" s="54"/>
      <c r="D50" s="54"/>
      <c r="E50" s="55"/>
      <c r="F50" s="54"/>
      <c r="G50" s="55"/>
      <c r="H50" s="25"/>
      <c r="I50" s="61"/>
      <c r="J50" s="62"/>
    </row>
    <row r="51" spans="1:12" ht="85" customHeight="1" x14ac:dyDescent="0.25">
      <c r="A51" s="2"/>
      <c r="B51" s="4"/>
      <c r="C51" s="4"/>
      <c r="D51" s="47" t="s">
        <v>54</v>
      </c>
      <c r="E51" s="48" t="s">
        <v>59</v>
      </c>
      <c r="F51" s="42" t="s">
        <v>60</v>
      </c>
      <c r="G51" s="47" t="s">
        <v>55</v>
      </c>
      <c r="H51" s="59"/>
      <c r="I51" s="60" t="s">
        <v>63</v>
      </c>
      <c r="J51" s="65" t="s">
        <v>64</v>
      </c>
      <c r="L51" s="49"/>
    </row>
    <row r="52" spans="1:12" ht="20" customHeight="1" x14ac:dyDescent="0.25">
      <c r="A52" s="2"/>
      <c r="B52" s="4"/>
      <c r="C52" s="4"/>
      <c r="D52" s="18"/>
      <c r="E52" s="3"/>
      <c r="F52" s="4"/>
      <c r="G52" s="45" t="s">
        <v>58</v>
      </c>
      <c r="H52" s="21"/>
      <c r="I52" s="27"/>
    </row>
    <row r="53" spans="1:12" x14ac:dyDescent="0.25">
      <c r="A53" s="2" t="s">
        <v>27</v>
      </c>
      <c r="B53" s="4"/>
      <c r="C53" s="4"/>
      <c r="D53" s="46">
        <f>G21+I21</f>
        <v>244.18611111111113</v>
      </c>
      <c r="E53" s="17">
        <v>0</v>
      </c>
      <c r="F53" s="17">
        <f>D53-E53</f>
        <v>244.18611111111113</v>
      </c>
      <c r="G53" s="50">
        <f>(D53-E53)/(14.6-13)/29</f>
        <v>5.2626317049808442</v>
      </c>
      <c r="H53" s="21"/>
      <c r="I53" s="17">
        <f>F53/20*100</f>
        <v>1220.9305555555557</v>
      </c>
      <c r="J53" s="17">
        <f>F53/40*100</f>
        <v>610.46527777777783</v>
      </c>
    </row>
    <row r="54" spans="1:12" x14ac:dyDescent="0.25">
      <c r="A54" s="2" t="s">
        <v>28</v>
      </c>
      <c r="B54" s="4"/>
      <c r="C54" s="4"/>
      <c r="D54" s="17">
        <f>I21</f>
        <v>142.08333333333334</v>
      </c>
      <c r="E54" s="17">
        <v>0</v>
      </c>
      <c r="F54" s="17">
        <f t="shared" ref="F54:F63" si="5">D54-E54</f>
        <v>142.08333333333334</v>
      </c>
      <c r="G54" s="50">
        <f>(D54-E54)/(14.6-13)/29</f>
        <v>3.0621408045977021</v>
      </c>
      <c r="H54" s="21"/>
      <c r="I54" s="17">
        <f t="shared" ref="I54:I63" si="6">F54/20*100</f>
        <v>710.41666666666674</v>
      </c>
      <c r="J54" s="17">
        <f t="shared" ref="J54:J63" si="7">F54/40*100</f>
        <v>355.20833333333337</v>
      </c>
    </row>
    <row r="55" spans="1:12" x14ac:dyDescent="0.25">
      <c r="A55" s="2"/>
      <c r="B55" s="4"/>
      <c r="C55" s="4"/>
      <c r="D55" s="17"/>
      <c r="E55" s="17"/>
      <c r="F55" s="17"/>
      <c r="G55" s="50"/>
      <c r="H55" s="21"/>
      <c r="I55" s="17"/>
      <c r="J55" s="17"/>
    </row>
    <row r="56" spans="1:12" x14ac:dyDescent="0.25">
      <c r="A56" s="2" t="s">
        <v>27</v>
      </c>
      <c r="B56" s="4" t="s">
        <v>29</v>
      </c>
      <c r="C56" s="4"/>
      <c r="D56" s="17">
        <f>D53</f>
        <v>244.18611111111113</v>
      </c>
      <c r="E56" s="17">
        <f>$G$27</f>
        <v>40</v>
      </c>
      <c r="F56" s="17">
        <f t="shared" si="5"/>
        <v>204.18611111111113</v>
      </c>
      <c r="G56" s="50">
        <f>(D56-E56)/(14.6-13)/29</f>
        <v>4.4005627394636031</v>
      </c>
      <c r="H56" s="21"/>
      <c r="I56" s="17">
        <f t="shared" si="6"/>
        <v>1020.9305555555555</v>
      </c>
      <c r="J56" s="17">
        <f t="shared" si="7"/>
        <v>510.46527777777777</v>
      </c>
    </row>
    <row r="57" spans="1:12" x14ac:dyDescent="0.25">
      <c r="A57" s="2" t="s">
        <v>28</v>
      </c>
      <c r="B57" s="4"/>
      <c r="C57" s="4"/>
      <c r="D57" s="17">
        <f>I21</f>
        <v>142.08333333333334</v>
      </c>
      <c r="E57" s="17">
        <f>$G$27</f>
        <v>40</v>
      </c>
      <c r="F57" s="17">
        <f t="shared" si="5"/>
        <v>102.08333333333334</v>
      </c>
      <c r="G57" s="50">
        <f>(D57-E57)/(14.6-13)/29</f>
        <v>2.2000718390804606</v>
      </c>
      <c r="H57" s="21"/>
      <c r="I57" s="17">
        <f t="shared" si="6"/>
        <v>510.41666666666669</v>
      </c>
      <c r="J57" s="17">
        <f t="shared" si="7"/>
        <v>255.20833333333334</v>
      </c>
    </row>
    <row r="58" spans="1:12" x14ac:dyDescent="0.25">
      <c r="A58" s="2"/>
      <c r="B58" s="4"/>
      <c r="C58" s="4"/>
      <c r="D58" s="17"/>
      <c r="E58" s="17"/>
      <c r="F58" s="17"/>
      <c r="G58" s="50"/>
      <c r="H58" s="21"/>
      <c r="I58" s="17"/>
      <c r="J58" s="17"/>
    </row>
    <row r="59" spans="1:12" x14ac:dyDescent="0.25">
      <c r="A59" s="2" t="s">
        <v>27</v>
      </c>
      <c r="B59" s="4" t="s">
        <v>30</v>
      </c>
      <c r="C59" s="4"/>
      <c r="D59" s="17">
        <f>D53</f>
        <v>244.18611111111113</v>
      </c>
      <c r="E59" s="17">
        <f>$G$28</f>
        <v>80</v>
      </c>
      <c r="F59" s="17">
        <f t="shared" si="5"/>
        <v>164.18611111111113</v>
      </c>
      <c r="G59" s="50">
        <f>(D59-E59)/(14.6-13)/29</f>
        <v>3.5384937739463616</v>
      </c>
      <c r="H59" s="21"/>
      <c r="I59" s="17">
        <f t="shared" si="6"/>
        <v>820.93055555555554</v>
      </c>
      <c r="J59" s="17">
        <f t="shared" si="7"/>
        <v>410.46527777777777</v>
      </c>
    </row>
    <row r="60" spans="1:12" x14ac:dyDescent="0.25">
      <c r="A60" s="2" t="s">
        <v>28</v>
      </c>
      <c r="B60" s="4"/>
      <c r="C60" s="4"/>
      <c r="D60" s="17">
        <f>I21</f>
        <v>142.08333333333334</v>
      </c>
      <c r="E60" s="17">
        <f>$G$28</f>
        <v>80</v>
      </c>
      <c r="F60" s="17">
        <f t="shared" si="5"/>
        <v>62.083333333333343</v>
      </c>
      <c r="G60" s="50">
        <f>(D60-E60)/(14.6-13)/29</f>
        <v>1.338002873563219</v>
      </c>
      <c r="H60" s="21"/>
      <c r="I60" s="17">
        <f t="shared" si="6"/>
        <v>310.41666666666669</v>
      </c>
      <c r="J60" s="17">
        <f t="shared" si="7"/>
        <v>155.20833333333334</v>
      </c>
    </row>
    <row r="61" spans="1:12" x14ac:dyDescent="0.25">
      <c r="F61" s="17"/>
      <c r="G61" s="50"/>
      <c r="I61" s="17"/>
      <c r="J61" s="17"/>
    </row>
    <row r="62" spans="1:12" x14ac:dyDescent="0.25">
      <c r="A62" s="2" t="s">
        <v>27</v>
      </c>
      <c r="B62" s="4" t="s">
        <v>31</v>
      </c>
      <c r="C62" s="4"/>
      <c r="D62" s="17">
        <f>D53</f>
        <v>244.18611111111113</v>
      </c>
      <c r="E62" s="17">
        <f>$G$29</f>
        <v>120</v>
      </c>
      <c r="F62" s="17">
        <f t="shared" si="5"/>
        <v>124.18611111111113</v>
      </c>
      <c r="G62" s="50">
        <f>(D62-E62)/(14.6-13)/29</f>
        <v>2.6764248084291196</v>
      </c>
      <c r="H62" s="21"/>
      <c r="I62" s="17">
        <f t="shared" si="6"/>
        <v>620.93055555555566</v>
      </c>
      <c r="J62" s="17">
        <f t="shared" si="7"/>
        <v>310.46527777777783</v>
      </c>
    </row>
    <row r="63" spans="1:12" x14ac:dyDescent="0.25">
      <c r="A63" s="2" t="s">
        <v>28</v>
      </c>
      <c r="B63" s="4"/>
      <c r="C63" s="4"/>
      <c r="D63" s="17">
        <f>I21</f>
        <v>142.08333333333334</v>
      </c>
      <c r="E63" s="17">
        <f>$G$29</f>
        <v>120</v>
      </c>
      <c r="F63" s="17">
        <f t="shared" si="5"/>
        <v>22.083333333333343</v>
      </c>
      <c r="G63" s="50">
        <f>(D63-E63)/(14.6-13)/29</f>
        <v>0.47593390804597735</v>
      </c>
      <c r="H63" s="21"/>
      <c r="I63" s="17">
        <f t="shared" si="6"/>
        <v>110.41666666666671</v>
      </c>
      <c r="J63" s="17">
        <f t="shared" si="7"/>
        <v>55.208333333333357</v>
      </c>
    </row>
    <row r="65" spans="1:1" x14ac:dyDescent="0.25">
      <c r="A65" s="51" t="s">
        <v>62</v>
      </c>
    </row>
  </sheetData>
  <mergeCells count="1">
    <mergeCell ref="A1:H1"/>
  </mergeCells>
  <phoneticPr fontId="1" type="noConversion"/>
  <pageMargins left="0.39370078740157483" right="0.39370078740157483" top="0.39370078740157483" bottom="0.39370078740157483" header="0.51181102362204722" footer="0.51181102362204722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Tournefort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chapuis</cp:lastModifiedBy>
  <cp:lastPrinted>2019-02-05T14:26:51Z</cp:lastPrinted>
  <dcterms:created xsi:type="dcterms:W3CDTF">2016-12-03T08:40:29Z</dcterms:created>
  <dcterms:modified xsi:type="dcterms:W3CDTF">2020-04-27T13:52:12Z</dcterms:modified>
</cp:coreProperties>
</file>